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cob\Dropbox\Favorites\ElkRunHoa\"/>
    </mc:Choice>
  </mc:AlternateContent>
  <bookViews>
    <workbookView xWindow="0" yWindow="0" windowWidth="28800" windowHeight="11760"/>
  </bookViews>
  <sheets>
    <sheet name="Budget Summary" sheetId="1" r:id="rId1"/>
    <sheet name="Income" sheetId="3" r:id="rId2"/>
    <sheet name="One Time Expenses" sheetId="4" r:id="rId3"/>
    <sheet name="Annual Operating Expenses" sheetId="5" r:id="rId4"/>
  </sheets>
  <definedNames>
    <definedName name="_xlnm._FilterDatabase" localSheetId="3" hidden="1">'Annual Operating Expenses'!#REF!</definedName>
    <definedName name="_xlnm._FilterDatabase" localSheetId="0" hidden="1">Income!#REF!</definedName>
    <definedName name="_xlnm._FilterDatabase" localSheetId="1" hidden="1">Income!#REF!</definedName>
    <definedName name="_xlnm._FilterDatabase" localSheetId="2" hidden="1">'One Time Expenses'!#REF!</definedName>
    <definedName name="BUDGET_Title">'Budget Summary'!$B$2</definedName>
    <definedName name="ColumnTitle1">Totals[[#Headers],[BUDGET TOTALS]]</definedName>
    <definedName name="COMPANY_NAME">'Budget Summary'!$B$1</definedName>
    <definedName name="_xlnm.Print_Titles" localSheetId="3">'Annual Operating Expenses'!$4:$4</definedName>
    <definedName name="_xlnm.Print_Titles" localSheetId="1">Income!$4:$4</definedName>
    <definedName name="_xlnm.Print_Titles" localSheetId="2">'One Time Expenses'!$4:$4</definedName>
    <definedName name="Title1">Top5Expenses[[#Headers],[EXPENSE]]</definedName>
    <definedName name="Title2">Income[[#Headers],[INCOME]]</definedName>
    <definedName name="Title3">PersonnelExpenses[[#Headers],[PERSONNEL EXPENSES]]</definedName>
    <definedName name="Title4">OperatingExpenses[[#Headers],[OPERATING EXPENSES]]</definedName>
  </definedNames>
  <calcPr calcId="152511"/>
  <fileRecoveryPr autoRecover="0"/>
</workbook>
</file>

<file path=xl/calcChain.xml><?xml version="1.0" encoding="utf-8"?>
<calcChain xmlns="http://schemas.openxmlformats.org/spreadsheetml/2006/main">
  <c r="F7" i="5" l="1"/>
  <c r="B2" i="3" l="1"/>
  <c r="B2" i="4"/>
  <c r="B2" i="5"/>
  <c r="D25" i="5" l="1"/>
  <c r="C25" i="5"/>
  <c r="F24" i="5"/>
  <c r="E24" i="5"/>
  <c r="F23" i="5"/>
  <c r="E23" i="5"/>
  <c r="F11" i="5"/>
  <c r="E11" i="5"/>
  <c r="F22" i="5"/>
  <c r="E22" i="5"/>
  <c r="F21" i="5"/>
  <c r="E21" i="5"/>
  <c r="F8" i="5"/>
  <c r="E8" i="5"/>
  <c r="F20" i="5"/>
  <c r="E20" i="5"/>
  <c r="F19" i="5"/>
  <c r="E19" i="5"/>
  <c r="F10" i="5"/>
  <c r="E10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9" i="5"/>
  <c r="E9" i="5"/>
  <c r="F6" i="5"/>
  <c r="E6" i="5"/>
  <c r="F5" i="5"/>
  <c r="E5" i="5"/>
  <c r="E7" i="5"/>
  <c r="B1" i="5"/>
  <c r="D8" i="4"/>
  <c r="C8" i="4"/>
  <c r="F5" i="4"/>
  <c r="E5" i="4"/>
  <c r="F7" i="4"/>
  <c r="E7" i="4"/>
  <c r="F6" i="4"/>
  <c r="E6" i="4"/>
  <c r="B1" i="4"/>
  <c r="D6" i="1" l="1"/>
  <c r="C16" i="1"/>
  <c r="B16" i="1" s="1"/>
  <c r="C15" i="1"/>
  <c r="B15" i="1" s="1"/>
  <c r="C13" i="1"/>
  <c r="B13" i="1" s="1"/>
  <c r="C12" i="1"/>
  <c r="B12" i="1" s="1"/>
  <c r="C14" i="1"/>
  <c r="B14" i="1" s="1"/>
  <c r="C6" i="1"/>
  <c r="F25" i="5"/>
  <c r="F8" i="4"/>
  <c r="D8" i="3"/>
  <c r="E7" i="3"/>
  <c r="F6" i="3"/>
  <c r="E6" i="3"/>
  <c r="F5" i="3"/>
  <c r="E5" i="3"/>
  <c r="B1" i="3" l="1"/>
  <c r="E13" i="1" l="1"/>
  <c r="E12" i="1" l="1"/>
  <c r="E16" i="1" l="1"/>
  <c r="E15" i="1"/>
  <c r="E14" i="1" l="1"/>
  <c r="E17" i="1" s="1"/>
  <c r="C17" i="1"/>
  <c r="D5" i="1"/>
  <c r="D14" i="1" l="1"/>
  <c r="E6" i="1"/>
  <c r="D7" i="1"/>
  <c r="D15" i="1"/>
  <c r="D13" i="1"/>
  <c r="D16" i="1"/>
  <c r="D12" i="1"/>
  <c r="D17" i="1" l="1"/>
  <c r="C8" i="3" l="1"/>
  <c r="C5" i="1" s="1"/>
  <c r="F7" i="3"/>
  <c r="F8" i="3" s="1"/>
  <c r="E5" i="1" l="1"/>
  <c r="C7" i="1"/>
  <c r="E7" i="1" s="1"/>
</calcChain>
</file>

<file path=xl/comments1.xml><?xml version="1.0" encoding="utf-8"?>
<comments xmlns="http://schemas.openxmlformats.org/spreadsheetml/2006/main">
  <authors>
    <author>Elisa M. Foreman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Elisa M. Foreman:</t>
        </r>
        <r>
          <rPr>
            <sz val="9"/>
            <color indexed="81"/>
            <rFont val="Tahoma"/>
            <family val="2"/>
          </rPr>
          <t xml:space="preserve">
65 Homes x $94.08 Dues</t>
        </r>
      </text>
    </comment>
  </commentList>
</comments>
</file>

<file path=xl/comments2.xml><?xml version="1.0" encoding="utf-8"?>
<comments xmlns="http://schemas.openxmlformats.org/spreadsheetml/2006/main">
  <authors>
    <author>Elisa M. Foreman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Elisa M. Foreman:</t>
        </r>
        <r>
          <rPr>
            <sz val="9"/>
            <color indexed="81"/>
            <rFont val="Tahoma"/>
            <family val="2"/>
          </rPr>
          <t xml:space="preserve">
Cost of BECU Checks.
Most likely needed every 3-5 years.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Elisa M. Foreman:</t>
        </r>
        <r>
          <rPr>
            <sz val="9"/>
            <color indexed="81"/>
            <rFont val="Tahoma"/>
            <family val="2"/>
          </rPr>
          <t xml:space="preserve">
This included clean-up for 228th and common areas on 279th.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Elisa M. Foreman:</t>
        </r>
        <r>
          <rPr>
            <sz val="9"/>
            <color indexed="81"/>
            <rFont val="Tahoma"/>
            <family val="2"/>
          </rPr>
          <t xml:space="preserve">
A projected cost for rewriting CCRs is not known at this time.</t>
        </r>
      </text>
    </comment>
  </commentList>
</comments>
</file>

<file path=xl/comments3.xml><?xml version="1.0" encoding="utf-8"?>
<comments xmlns="http://schemas.openxmlformats.org/spreadsheetml/2006/main">
  <authors>
    <author>Elisa M. Foreman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Elisa M. Foreman:</t>
        </r>
        <r>
          <rPr>
            <sz val="9"/>
            <color indexed="81"/>
            <rFont val="Tahoma"/>
            <family val="2"/>
          </rPr>
          <t xml:space="preserve">
50% reimbursement for supplies on repair, not replacement. Not to include labor expenses. 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Elisa M. Foreman:</t>
        </r>
        <r>
          <rPr>
            <sz val="9"/>
            <color indexed="81"/>
            <rFont val="Tahoma"/>
            <family val="2"/>
          </rPr>
          <t xml:space="preserve">
State Farm Maple Valley
Brian Boldman, Agent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Elisa M. Foreman:</t>
        </r>
        <r>
          <rPr>
            <sz val="9"/>
            <color indexed="81"/>
            <rFont val="Tahoma"/>
            <family val="2"/>
          </rPr>
          <t xml:space="preserve">
This is an estimate based on maintenance of common areas during high growth times. Our initial expenditure was larger to get overgrowth under control.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Elisa M. Foreman:</t>
        </r>
        <r>
          <rPr>
            <sz val="9"/>
            <color indexed="81"/>
            <rFont val="Tahoma"/>
            <family val="2"/>
          </rPr>
          <t xml:space="preserve">
DreamHost webhosting pre-paid cost for 3 years.</t>
        </r>
      </text>
    </comment>
  </commentList>
</comments>
</file>

<file path=xl/sharedStrings.xml><?xml version="1.0" encoding="utf-8"?>
<sst xmlns="http://schemas.openxmlformats.org/spreadsheetml/2006/main" count="46" uniqueCount="35">
  <si>
    <t>Insurance</t>
  </si>
  <si>
    <t>Postage</t>
  </si>
  <si>
    <t>Total</t>
  </si>
  <si>
    <t>Income</t>
  </si>
  <si>
    <t>Expenses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</si>
  <si>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</si>
  <si>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</si>
  <si>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</si>
  <si>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</si>
  <si>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</si>
  <si>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</si>
  <si>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</si>
  <si>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WHAT ARE MY TOP 5 HIGHEST OPERATING EXPENSES?</t>
  </si>
  <si>
    <t>EXPENSE</t>
  </si>
  <si>
    <t>AMOUNT</t>
  </si>
  <si>
    <t>% OF EXPENSES</t>
  </si>
  <si>
    <t>BUDGET TOTALS</t>
  </si>
  <si>
    <t>15% REDUCTION</t>
  </si>
  <si>
    <t>Balance (Income minus Expenses)</t>
  </si>
  <si>
    <t>Interest income</t>
  </si>
  <si>
    <t>Total Income</t>
  </si>
  <si>
    <t>Total Operating Expenses</t>
  </si>
  <si>
    <t>Budget Overview chart is in this cell. Top 5 Operating Expenses are automatically updated in Top5Expenses table, below.</t>
  </si>
  <si>
    <t>Elk Run Div III &amp; V HOA</t>
  </si>
  <si>
    <t>PROJECTED BUDGET 2018/2019</t>
  </si>
  <si>
    <t>Dues</t>
  </si>
  <si>
    <t>Clean-up</t>
  </si>
  <si>
    <t>Checks</t>
  </si>
  <si>
    <t>Fence Maintenance</t>
  </si>
  <si>
    <t>Office Supplies</t>
  </si>
  <si>
    <t>Website</t>
  </si>
  <si>
    <t>Legal</t>
  </si>
  <si>
    <t>Post Office Box</t>
  </si>
  <si>
    <t>Total One Time Expenses</t>
  </si>
  <si>
    <t>Landscaping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</si>
</sst>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mm\ yyyy"/>
    <numFmt numFmtId="165" formatCode="0.0%"/>
  </numFmts>
  <fonts count="17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2"/>
      <color theme="3"/>
      <name val="Gill Sans MT"/>
      <family val="2"/>
      <scheme val="minor"/>
    </font>
    <font>
      <sz val="16"/>
      <color theme="0"/>
      <name val="Gill Sans MT"/>
      <family val="2"/>
      <scheme val="major"/>
    </font>
    <font>
      <sz val="36"/>
      <color theme="0"/>
      <name val="Gill Sans MT"/>
      <family val="2"/>
      <scheme val="maj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11"/>
      <color rgb="FFDA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0" tint="-4.9989318521683403E-2"/>
      <name val="Gill Sans MT"/>
      <family val="2"/>
      <scheme val="minor"/>
    </font>
    <font>
      <sz val="11"/>
      <color theme="1" tint="4.9989318521683403E-2"/>
      <name val="Gill Sans MT"/>
      <family val="2"/>
      <scheme val="major"/>
    </font>
    <font>
      <sz val="24"/>
      <color theme="3"/>
      <name val="Gill Sans M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450666829432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>
      <alignment horizontal="left" wrapText="1" indent="1"/>
    </xf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0" fillId="0" borderId="0" applyNumberFormat="0" applyFill="0" applyAlignment="0" applyProtection="0"/>
    <xf numFmtId="0" fontId="13" fillId="8" borderId="0" applyBorder="0" applyProtection="0">
      <alignment horizontal="left" vertical="center" indent="1"/>
    </xf>
    <xf numFmtId="0" fontId="13" fillId="8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7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right"/>
    </xf>
    <xf numFmtId="164" fontId="11" fillId="5" borderId="0" applyFill="0" applyBorder="0">
      <alignment horizontal="right"/>
    </xf>
  </cellStyleXfs>
  <cellXfs count="40">
    <xf numFmtId="0" fontId="0" fillId="0" borderId="0" xfId="0">
      <alignment horizontal="left" wrapText="1" indent="1"/>
    </xf>
    <xf numFmtId="40" fontId="6" fillId="6" borderId="0" xfId="4" applyNumberFormat="1" applyFont="1" applyFill="1" applyBorder="1" applyProtection="1"/>
    <xf numFmtId="40" fontId="6" fillId="6" borderId="0" xfId="8" applyNumberFormat="1" applyFont="1" applyFill="1" applyBorder="1" applyProtection="1"/>
    <xf numFmtId="0" fontId="10" fillId="5" borderId="0" xfId="5" applyFill="1" applyAlignment="1" applyProtection="1">
      <alignment horizontal="left" indent="1"/>
    </xf>
    <xf numFmtId="0" fontId="0" fillId="5" borderId="0" xfId="0" applyFill="1" applyProtection="1">
      <alignment horizontal="left" wrapText="1" indent="1"/>
    </xf>
    <xf numFmtId="0" fontId="10" fillId="5" borderId="0" xfId="5" applyFont="1" applyFill="1" applyAlignment="1" applyProtection="1">
      <alignment horizontal="left" indent="1"/>
    </xf>
    <xf numFmtId="0" fontId="0" fillId="0" borderId="0" xfId="0" applyProtection="1">
      <alignment horizontal="left" wrapText="1" indent="1"/>
    </xf>
    <xf numFmtId="0" fontId="0" fillId="0" borderId="0" xfId="0" applyFill="1" applyProtection="1">
      <alignment horizontal="left" wrapText="1" indent="1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ill="1" applyProtection="1">
      <alignment horizontal="left" wrapText="1" indent="1"/>
    </xf>
    <xf numFmtId="0" fontId="13" fillId="2" borderId="0" xfId="6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5" borderId="0" xfId="0" applyFont="1" applyFill="1" applyAlignment="1" applyProtection="1"/>
    <xf numFmtId="0" fontId="9" fillId="5" borderId="0" xfId="1" applyFill="1" applyAlignment="1" applyProtection="1">
      <alignment horizontal="left" indent="1"/>
    </xf>
    <xf numFmtId="0" fontId="4" fillId="5" borderId="0" xfId="0" applyFont="1" applyFill="1" applyAlignment="1" applyProtection="1">
      <alignment vertical="center"/>
    </xf>
    <xf numFmtId="0" fontId="0" fillId="6" borderId="0" xfId="0" applyFill="1" applyProtection="1">
      <alignment horizontal="left" wrapText="1" indent="1"/>
    </xf>
    <xf numFmtId="0" fontId="6" fillId="6" borderId="0" xfId="0" applyFont="1" applyFill="1" applyProtection="1">
      <alignment horizontal="left" wrapText="1" indent="1"/>
    </xf>
    <xf numFmtId="0" fontId="0" fillId="6" borderId="0" xfId="0" applyFill="1" applyAlignment="1" applyProtection="1">
      <alignment vertical="center"/>
    </xf>
    <xf numFmtId="0" fontId="6" fillId="6" borderId="0" xfId="3" applyFont="1" applyFill="1" applyBorder="1" applyAlignment="1" applyProtection="1">
      <alignment vertical="center"/>
    </xf>
    <xf numFmtId="43" fontId="6" fillId="6" borderId="0" xfId="3" applyNumberFormat="1" applyFont="1" applyFill="1" applyBorder="1" applyProtection="1"/>
    <xf numFmtId="0" fontId="6" fillId="6" borderId="0" xfId="3" applyFont="1" applyFill="1" applyBorder="1" applyProtection="1"/>
    <xf numFmtId="0" fontId="12" fillId="2" borderId="0" xfId="0" applyFont="1" applyFill="1" applyAlignment="1" applyProtection="1">
      <alignment horizontal="center"/>
    </xf>
    <xf numFmtId="40" fontId="1" fillId="7" borderId="0" xfId="10" applyFill="1" applyBorder="1" applyAlignment="1" applyProtection="1"/>
    <xf numFmtId="40" fontId="8" fillId="0" borderId="0" xfId="10" applyFont="1" applyFill="1" applyAlignment="1" applyProtection="1"/>
    <xf numFmtId="40" fontId="0" fillId="0" borderId="0" xfId="10" applyFont="1" applyFill="1" applyBorder="1" applyAlignment="1" applyProtection="1"/>
    <xf numFmtId="40" fontId="0" fillId="0" borderId="0" xfId="10" applyFont="1" applyFill="1" applyBorder="1" applyProtection="1">
      <alignment horizontal="right"/>
    </xf>
    <xf numFmtId="40" fontId="1" fillId="0" borderId="0" xfId="10" applyFill="1" applyProtection="1">
      <alignment horizontal="right"/>
    </xf>
    <xf numFmtId="165" fontId="1" fillId="7" borderId="0" xfId="11" applyFill="1" applyBorder="1" applyProtection="1">
      <alignment horizontal="right"/>
    </xf>
    <xf numFmtId="165" fontId="0" fillId="0" borderId="0" xfId="11" applyFont="1" applyFill="1" applyBorder="1" applyAlignment="1" applyProtection="1">
      <alignment wrapText="1"/>
    </xf>
    <xf numFmtId="40" fontId="1" fillId="7" borderId="0" xfId="10" applyFill="1" applyBorder="1" applyProtection="1">
      <alignment horizontal="right"/>
    </xf>
    <xf numFmtId="40" fontId="0" fillId="0" borderId="0" xfId="10" applyFont="1" applyFill="1" applyBorder="1" applyAlignment="1" applyProtection="1">
      <alignment wrapText="1"/>
    </xf>
    <xf numFmtId="40" fontId="1" fillId="7" borderId="0" xfId="10" applyFill="1" applyAlignment="1" applyProtection="1"/>
    <xf numFmtId="0" fontId="13" fillId="8" borderId="0" xfId="6">
      <alignment horizontal="left" vertical="center" indent="1"/>
    </xf>
    <xf numFmtId="0" fontId="13" fillId="8" borderId="0" xfId="7">
      <alignment horizontal="left" vertical="center"/>
    </xf>
    <xf numFmtId="0" fontId="13" fillId="8" borderId="0" xfId="7" applyBorder="1" applyProtection="1">
      <alignment horizontal="left" vertical="center"/>
    </xf>
    <xf numFmtId="0" fontId="13" fillId="8" borderId="0" xfId="6" applyBorder="1" applyProtection="1">
      <alignment horizontal="left" vertical="center" indent="1"/>
    </xf>
    <xf numFmtId="40" fontId="1" fillId="0" borderId="0" xfId="10" applyAlignment="1" applyProtection="1"/>
    <xf numFmtId="164" fontId="11" fillId="5" borderId="0" xfId="12" applyFill="1">
      <alignment horizontal="right"/>
    </xf>
    <xf numFmtId="0" fontId="14" fillId="5" borderId="0" xfId="1" applyFont="1" applyFill="1" applyAlignment="1" applyProtection="1">
      <alignment horizontal="left" indent="1"/>
    </xf>
  </cellXfs>
  <cellStyles count="13">
    <cellStyle name="20% - Accent5" xfId="4" builtinId="46"/>
    <cellStyle name="60% - Accent4" xfId="3" builtinId="44" customBuiltin="1"/>
    <cellStyle name="Comma" xfId="10" builtinId="3" customBuiltin="1"/>
    <cellStyle name="Date" xfId="12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Normal" xfId="0" builtinId="0" customBuiltin="1"/>
    <cellStyle name="Percent" xfId="11" builtinId="5" customBuiltin="1"/>
    <cellStyle name="Title" xfId="1" builtinId="15" customBuiltin="1"/>
    <cellStyle name="Total" xfId="8" builtinId="25" customBuiltin="1"/>
    <cellStyle name="Warning Text" xfId="9" builtinId="11" customBuiltin="1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color rgb="FFDA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color rgb="FFDA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minor"/>
      </font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font>
        <color rgb="FFDA0000"/>
      </font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Monthly Budget" defaultPivotStyle="PivotStyleLight16">
    <tableStyle name="Monthly Budget" pivot="0" count="4">
      <tableStyleElement type="wholeTable" dxfId="52"/>
      <tableStyleElement type="headerRow" dxfId="51"/>
      <tableStyleElement type="totalRow" dxfId="50"/>
      <tableStyleElement type="lastColumn" dxfId="4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 sz="1500" b="0">
                <a:solidFill>
                  <a:schemeClr val="tx2">
                    <a:lumMod val="75000"/>
                  </a:schemeClr>
                </a:solidFill>
              </a:rPr>
              <a:t>BUDGET OVERVIEW</a:t>
            </a:r>
          </a:p>
        </c:rich>
      </c:tx>
      <c:layout>
        <c:manualLayout>
          <c:xMode val="edge"/>
          <c:yMode val="edge"/>
          <c:x val="0.11267172051275741"/>
          <c:y val="0.10473324876700055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Summary'!$B$5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  <a:effectLst>
              <a:outerShdw blurRad="50800" dist="127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'Budget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'Budget Summary'!$C$5:$D$5</c:f>
              <c:numCache>
                <c:formatCode>#,##0.00_);[Red]\(#,##0.00\)</c:formatCode>
                <c:ptCount val="2"/>
                <c:pt idx="0">
                  <c:v>6115.2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'Budget Summary'!$B$6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5">
                  <a:lumMod val="90000"/>
                </a:schemeClr>
              </a:solidFill>
            </a:ln>
            <a:effectLst>
              <a:outerShdw blurRad="50800" dist="127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'Budget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'Budget Summary'!$C$6:$D$6</c:f>
              <c:numCache>
                <c:formatCode>#,##0.00_);[Red]\(#,##0.00\)</c:formatCode>
                <c:ptCount val="2"/>
                <c:pt idx="0">
                  <c:v>6056.2</c:v>
                </c:pt>
                <c:pt idx="1">
                  <c:v>4476.2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"/>
        <c:axId val="349415640"/>
        <c:axId val="350406088"/>
      </c:barChart>
      <c:catAx>
        <c:axId val="349415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n-US"/>
          </a:p>
        </c:txPr>
        <c:crossAx val="350406088"/>
        <c:crosses val="autoZero"/>
        <c:auto val="1"/>
        <c:lblAlgn val="ctr"/>
        <c:lblOffset val="100"/>
        <c:noMultiLvlLbl val="0"/>
      </c:catAx>
      <c:valAx>
        <c:axId val="350406088"/>
        <c:scaling>
          <c:orientation val="minMax"/>
        </c:scaling>
        <c:delete val="0"/>
        <c:axPos val="l"/>
        <c:majorGridlines/>
        <c:numFmt formatCode="#,##0.00_);[Red]\(#,##0.00\)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n-US"/>
          </a:p>
        </c:txPr>
        <c:crossAx val="3494156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5780087049104772"/>
          <c:y val="0.11413918438569598"/>
          <c:w val="0.22490337474143743"/>
          <c:h val="6.1405072993619622E-2"/>
        </c:manualLayout>
      </c:layout>
      <c:overlay val="0"/>
      <c:txPr>
        <a:bodyPr/>
        <a:lstStyle/>
        <a:p>
          <a:pPr>
            <a:defRPr sz="1100">
              <a:solidFill>
                <a:schemeClr val="tx2">
                  <a:lumMod val="7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310242</xdr:colOff>
      <xdr:row>8</xdr:row>
      <xdr:rowOff>19051</xdr:rowOff>
    </xdr:from>
    <xdr:to>
      <xdr:col>5</xdr:col>
      <xdr:colOff>0</xdr:colOff>
      <xdr:row>8</xdr:row>
      <xdr:rowOff>4133851</xdr:rowOff>
    </xdr:to>
    <xdr:graphicFrame macro="">
      <xdr:nvGraphicFramePr>
        <xdr:cNvPr id="3" name="BudgetOverview" descr="Bar overview chart showing estimated versus actual income and expenses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otals" displayName="Totals" ref="B4:E7" totalsRowCount="1" headerRowDxfId="46" dataDxfId="45" totalsRowDxfId="44">
  <autoFilter ref="B4:E6">
    <filterColumn colId="0" hiddenButton="1"/>
    <filterColumn colId="1" hiddenButton="1"/>
    <filterColumn colId="2" hiddenButton="1"/>
    <filterColumn colId="3" hiddenButton="1"/>
  </autoFilter>
  <tableColumns count="4">
    <tableColumn id="1" name="BUDGET TOTALS" totalsRowLabel="Balance (Income minus Expenses)"/>
    <tableColumn id="2" name="ESTIMATED" totalsRowFunction="custom" dataCellStyle="Comma">
      <totalsRowFormula>C5-C6</totalsRowFormula>
    </tableColumn>
    <tableColumn id="3" name="ACTUAL" totalsRowFunction="custom" dataDxfId="43" dataCellStyle="Comma">
      <totalsRowFormula>D5-D6</totalsRowFormula>
    </tableColumn>
    <tableColumn id="4" name="DIFFERENCE" totalsRowFunction="custom" dataDxfId="42" dataCellStyle="Comma">
      <calculatedColumnFormula>Totals[[#This Row],[ACTUAL]]-Totals[[#This Row],[ESTIMATED]]</calculatedColumnFormula>
      <totalsRowFormula>Totals[[#Totals],[ACTUAL]]-Totals[[#Totals],[ESTIMATED]]</totalsRow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Budget Totals, Estimated and Actual Income and Expenses, and Difference is automatically updated in this table"/>
    </ext>
  </extLst>
</table>
</file>

<file path=xl/tables/table2.xml><?xml version="1.0" encoding="utf-8"?>
<table xmlns="http://schemas.openxmlformats.org/spreadsheetml/2006/main" id="1" name="Top5Expenses" displayName="Top5Expenses" ref="B11:E17" totalsRowCount="1" headerRowDxfId="41" dataDxfId="40" totalsRowDxfId="39">
  <tableColumns count="4">
    <tableColumn id="1" name="EXPENSE" totalsRowLabel="Total">
      <calculatedColumnFormula>INDEX(#REF!,MATCH(Top5Expenses[[#This Row],[AMOUNT]],#REF!,0),1)</calculatedColumnFormula>
    </tableColumn>
    <tableColumn id="2" name="AMOUNT" totalsRowFunction="sum" dataDxfId="38" dataCellStyle="Comma"/>
    <tableColumn id="3" name="% OF EXPENSES" totalsRowFunction="sum" dataDxfId="37" dataCellStyle="Percent">
      <calculatedColumnFormula>Top5Expenses[[#This Row],[AMOUNT]]/$D$6</calculatedColumnFormula>
    </tableColumn>
    <tableColumn id="4" name="15% REDUCTION" totalsRowFunction="sum" dataDxfId="36" dataCellStyle="Comma">
      <calculatedColumnFormula>Top5Expenses[[#This Row],[AMOUNT]]*0.15</calculatedColumnFormula>
    </tableColumn>
  </tableColumns>
  <tableStyleInfo name="Monthly Budget" showFirstColumn="0" showLastColumn="0" showRowStripes="0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3.xml><?xml version="1.0" encoding="utf-8"?>
<table xmlns="http://schemas.openxmlformats.org/spreadsheetml/2006/main" id="3" name="Income" displayName="Income" ref="B4:F8" totalsRowCount="1" headerRowDxfId="34" dataDxfId="33" totalsRowDxfId="32">
  <autoFilter ref="B4:F7"/>
  <tableColumns count="5">
    <tableColumn id="1" name="INCOME" totalsRowLabel="Total Income"/>
    <tableColumn id="2" name="ESTIMATED" totalsRowFunction="sum" dataDxfId="31" totalsRowDxfId="30" dataCellStyle="Comma"/>
    <tableColumn id="3" name="ACTUAL" totalsRowFunction="sum" dataDxfId="29" totalsRowDxfId="28" dataCellStyle="Comma"/>
    <tableColumn id="5" name="TOP 5 AMOUNT" dataDxfId="27" totalsRowDxfId="26" dataCellStyle="Comma">
      <calculatedColumnFormula>Income[[#This Row],[ACTUAL]]+(10^-6)*ROW(Income[[#This Row],[ACTUAL]])</calculatedColumnFormula>
    </tableColumn>
    <tableColumn id="4" name="DIFFERENCE" totalsRowFunction="sum" dataDxfId="25" totalsRowDxfId="24" dataCellStyle="Comma">
      <calculatedColumnFormula>Income[[#This Row],[ACTUAL]]-Income[[#This Row],[ESTIMATED]]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Monthly Income, Estimated, and Actual values in this table. Difference is automatically calculated"/>
    </ext>
  </extLst>
</table>
</file>

<file path=xl/tables/table4.xml><?xml version="1.0" encoding="utf-8"?>
<table xmlns="http://schemas.openxmlformats.org/spreadsheetml/2006/main" id="7" name="PersonnelExpenses" displayName="PersonnelExpenses" ref="B4:F8" totalsRowCount="1" headerRowDxfId="22" dataDxfId="21" totalsRowDxfId="20">
  <autoFilter ref="B4:F7"/>
  <sortState ref="B5:F7">
    <sortCondition ref="B4:B7"/>
  </sortState>
  <tableColumns count="5">
    <tableColumn id="1" name="PERSONNEL EXPENSES" totalsRowLabel="Total One Time Expenses"/>
    <tableColumn id="2" name="ESTIMATED" totalsRowFunction="sum" dataDxfId="19" totalsRowDxfId="18" dataCellStyle="Comma"/>
    <tableColumn id="3" name="ACTUAL" totalsRowFunction="sum" dataDxfId="17" totalsRowDxfId="16" dataCellStyle="Comma"/>
    <tableColumn id="4" name="TOP 5 AMOUNT" dataDxfId="15" totalsRowDxfId="14" dataCellStyle="Comma">
      <calculatedColumnFormula>PersonnelExpenses[[#This Row],[ACTUAL]]+(10^-6)*ROW(PersonnelExpenses[[#This Row],[ACTUAL]])</calculatedColumnFormula>
    </tableColumn>
    <tableColumn id="5" name="DIFFERENCE" totalsRowFunction="sum" dataDxfId="13" totalsRowDxfId="12" dataCellStyle="Comma">
      <calculatedColumnFormula>PersonnelExpenses[[#This Row],[ESTIMATED]]-PersonnelExpenses[[#This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id="9" name="OperatingExpenses" displayName="OperatingExpenses" ref="B4:F25" totalsRowCount="1" headerRowDxfId="10" dataDxfId="9" totalsRowDxfId="8">
  <autoFilter ref="B4:F24"/>
  <sortState ref="B5:F24">
    <sortCondition ref="B4:B24"/>
  </sortState>
  <tableColumns count="5">
    <tableColumn id="1" name="OPERATING EXPENSES" totalsRowLabel="Total Operating Expenses"/>
    <tableColumn id="2" name="ESTIMATED" totalsRowFunction="sum" dataDxfId="7" totalsRowDxfId="6" dataCellStyle="Comma"/>
    <tableColumn id="3" name="ACTUAL" totalsRowFunction="sum" dataDxfId="5" totalsRowDxfId="4" dataCellStyle="Comma"/>
    <tableColumn id="5" name="TOP 5 AMOUNT" dataDxfId="3" totalsRowDxfId="2" dataCellStyle="Comma">
      <calculatedColumnFormula>OperatingExpenses[[#This Row],[ACTUAL]]+(10^-6)*ROW(OperatingExpenses[[#This Row],[ACTUAL]])</calculatedColumnFormula>
    </tableColumn>
    <tableColumn id="4" name="DIFFERENCE" totalsRowFunction="sum" dataDxfId="1" totalsRowDxfId="0" dataCellStyle="Comma">
      <calculatedColumnFormula>OperatingExpenses[[#This Row],[ESTIMATED]]-OperatingExpenses[[#This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79998168889431442"/>
    <pageSetUpPr autoPageBreaks="0" fitToPage="1"/>
  </sheetPr>
  <dimension ref="A1:F17"/>
  <sheetViews>
    <sheetView showGridLines="0" tabSelected="1" topLeftCell="A4" zoomScaleNormal="100" workbookViewId="0">
      <selection activeCell="B3" sqref="B3"/>
    </sheetView>
  </sheetViews>
  <sheetFormatPr defaultColWidth="9" defaultRowHeight="16.5" customHeight="1" x14ac:dyDescent="0.5"/>
  <cols>
    <col min="1" max="1" width="4.08984375" style="10" customWidth="1"/>
    <col min="2" max="2" width="29.26953125" style="10" customWidth="1"/>
    <col min="3" max="5" width="19" style="10" customWidth="1"/>
    <col min="6" max="6" width="4.08984375" style="10" customWidth="1"/>
    <col min="7" max="7" width="4.08984375" style="6" customWidth="1"/>
    <col min="8" max="16384" width="9" style="6"/>
  </cols>
  <sheetData>
    <row r="1" spans="1:6" s="7" customFormat="1" ht="31.5" customHeight="1" x14ac:dyDescent="0.7">
      <c r="A1" s="4"/>
      <c r="B1" s="5" t="s">
        <v>23</v>
      </c>
      <c r="C1" s="6"/>
      <c r="D1" s="6"/>
      <c r="E1" s="6"/>
      <c r="F1" s="6"/>
    </row>
    <row r="2" spans="1:6" s="7" customFormat="1" ht="42" customHeight="1" x14ac:dyDescent="1">
      <c r="A2" s="4"/>
      <c r="B2" s="39" t="s">
        <v>24</v>
      </c>
      <c r="C2" s="39"/>
      <c r="D2" s="39"/>
      <c r="E2" s="38"/>
      <c r="F2" s="38"/>
    </row>
    <row r="3" spans="1:6" ht="15" customHeight="1" x14ac:dyDescent="0.5"/>
    <row r="4" spans="1:6" s="9" customFormat="1" ht="21.75" customHeight="1" x14ac:dyDescent="0.5">
      <c r="A4" s="8"/>
      <c r="B4" s="33" t="s">
        <v>16</v>
      </c>
      <c r="C4" s="35" t="s">
        <v>5</v>
      </c>
      <c r="D4" s="35" t="s">
        <v>6</v>
      </c>
      <c r="E4" s="35" t="s">
        <v>7</v>
      </c>
      <c r="F4" s="8"/>
    </row>
    <row r="5" spans="1:6" x14ac:dyDescent="0.5">
      <c r="B5" t="s">
        <v>3</v>
      </c>
      <c r="C5" s="23">
        <f>Income[[#Totals],[ESTIMATED]]</f>
        <v>6115.2</v>
      </c>
      <c r="D5" s="23">
        <f>Income[[#Totals],[ACTUAL]]</f>
        <v>0</v>
      </c>
      <c r="E5" s="24">
        <f>Totals[[#This Row],[ACTUAL]]-Totals[[#This Row],[ESTIMATED]]</f>
        <v>-6115.2</v>
      </c>
    </row>
    <row r="6" spans="1:6" x14ac:dyDescent="0.5">
      <c r="B6" t="s">
        <v>4</v>
      </c>
      <c r="C6" s="23">
        <f>OperatingExpenses[[#Totals],[ESTIMATED]]+PersonnelExpenses[[#Totals],[ESTIMATED]]</f>
        <v>6056.2</v>
      </c>
      <c r="D6" s="23">
        <f>OperatingExpenses[[#Totals],[ACTUAL]]+PersonnelExpenses[[#Totals],[ACTUAL]]</f>
        <v>4476.2</v>
      </c>
      <c r="E6" s="25">
        <f>Totals[[#This Row],[ESTIMATED]]-Totals[[#This Row],[ACTUAL]]</f>
        <v>1580</v>
      </c>
    </row>
    <row r="7" spans="1:6" ht="33" x14ac:dyDescent="0.5">
      <c r="B7" t="s">
        <v>18</v>
      </c>
      <c r="C7" s="26">
        <f>C5-C6</f>
        <v>59</v>
      </c>
      <c r="D7" s="26">
        <f>D5-D6</f>
        <v>-4476.2</v>
      </c>
      <c r="E7" s="27">
        <f>Totals[[#Totals],[ACTUAL]]-Totals[[#Totals],[ESTIMATED]]</f>
        <v>-4535.2</v>
      </c>
    </row>
    <row r="9" spans="1:6" ht="335.5" customHeight="1" x14ac:dyDescent="0.5">
      <c r="B9" s="22" t="s">
        <v>22</v>
      </c>
      <c r="C9" s="22"/>
      <c r="D9" s="22"/>
      <c r="E9" s="22"/>
    </row>
    <row r="10" spans="1:6" ht="16.5" customHeight="1" x14ac:dyDescent="0.5">
      <c r="B10" s="11" t="s">
        <v>12</v>
      </c>
      <c r="C10" s="12"/>
      <c r="D10" s="12"/>
      <c r="E10" s="12"/>
    </row>
    <row r="11" spans="1:6" ht="21.75" customHeight="1" x14ac:dyDescent="0.5">
      <c r="B11" s="33" t="s">
        <v>13</v>
      </c>
      <c r="C11" s="35" t="s">
        <v>14</v>
      </c>
      <c r="D11" s="35" t="s">
        <v>15</v>
      </c>
      <c r="E11" s="35" t="s">
        <v>17</v>
      </c>
    </row>
    <row r="12" spans="1:6" x14ac:dyDescent="0.5">
      <c r="B12" t="str">
        <f>INDEX(OperatingExpenses[],MATCH(Top5Expenses[[#This Row],[AMOUNT]],OperatingExpenses[TOP 5 AMOUNT],0),1)</f>
        <v>Insurance</v>
      </c>
      <c r="C12" s="30">
        <f>LARGE(OperatingExpenses[TOP 5 AMOUNT],1)</f>
        <v>1106.000006</v>
      </c>
      <c r="D12" s="28">
        <f>Top5Expenses[[#This Row],[AMOUNT]]/$D$6</f>
        <v>0.24708458201152764</v>
      </c>
      <c r="E12" s="30">
        <f>Top5Expenses[[#This Row],[AMOUNT]]*0.15</f>
        <v>165.90000089999998</v>
      </c>
    </row>
    <row r="13" spans="1:6" x14ac:dyDescent="0.5">
      <c r="B13" t="str">
        <f>INDEX(OperatingExpenses[],MATCH(Top5Expenses[[#This Row],[AMOUNT]],OperatingExpenses[TOP 5 AMOUNT],0),1)</f>
        <v>Website</v>
      </c>
      <c r="C13" s="30">
        <f>LARGE(OperatingExpenses[TOP 5 AMOUNT],2)</f>
        <v>286.20001099999996</v>
      </c>
      <c r="D13" s="28">
        <f>Top5Expenses[[#This Row],[AMOUNT]]/$D$6</f>
        <v>6.3938164291139798E-2</v>
      </c>
      <c r="E13" s="30">
        <f>Top5Expenses[[#This Row],[AMOUNT]]*0.15</f>
        <v>42.930001649999994</v>
      </c>
    </row>
    <row r="14" spans="1:6" x14ac:dyDescent="0.5">
      <c r="B14" t="str">
        <f>INDEX(OperatingExpenses[],MATCH(Top5Expenses[[#This Row],[AMOUNT]],OperatingExpenses[TOP 5 AMOUNT],0),1)</f>
        <v>Post Office Box</v>
      </c>
      <c r="C14" s="30">
        <f>LARGE(OperatingExpenses[TOP 5 AMOUNT],3)</f>
        <v>70.000009000000006</v>
      </c>
      <c r="D14" s="28">
        <f>Top5Expenses[[#This Row],[AMOUNT]]/$D$6</f>
        <v>1.5638266610071044E-2</v>
      </c>
      <c r="E14" s="30">
        <f>Top5Expenses[[#This Row],[AMOUNT]]*0.15</f>
        <v>10.50000135</v>
      </c>
    </row>
    <row r="15" spans="1:6" x14ac:dyDescent="0.5">
      <c r="B15">
        <f>INDEX(OperatingExpenses[],MATCH(Top5Expenses[[#This Row],[AMOUNT]],OperatingExpenses[TOP 5 AMOUNT],0),1)</f>
        <v>0</v>
      </c>
      <c r="C15" s="30">
        <f>LARGE(OperatingExpenses[TOP 5 AMOUNT],4)</f>
        <v>2.4000000000000001E-5</v>
      </c>
      <c r="D15" s="28">
        <f>Top5Expenses[[#This Row],[AMOUNT]]/$D$6</f>
        <v>5.3616907198069797E-9</v>
      </c>
      <c r="E15" s="30">
        <f>Top5Expenses[[#This Row],[AMOUNT]]*0.15</f>
        <v>3.5999999999999998E-6</v>
      </c>
    </row>
    <row r="16" spans="1:6" x14ac:dyDescent="0.5">
      <c r="B16">
        <f>INDEX(OperatingExpenses[],MATCH(Top5Expenses[[#This Row],[AMOUNT]],OperatingExpenses[TOP 5 AMOUNT],0),1)</f>
        <v>0</v>
      </c>
      <c r="C16" s="30">
        <f>LARGE(OperatingExpenses[TOP 5 AMOUNT],5)</f>
        <v>2.3E-5</v>
      </c>
      <c r="D16" s="28">
        <f>Top5Expenses[[#This Row],[AMOUNT]]/$D$6</f>
        <v>5.1382869398150218E-9</v>
      </c>
      <c r="E16" s="30">
        <f>Top5Expenses[[#This Row],[AMOUNT]]*0.15</f>
        <v>3.45E-6</v>
      </c>
    </row>
    <row r="17" spans="2:5" x14ac:dyDescent="0.5">
      <c r="B17" t="s">
        <v>2</v>
      </c>
      <c r="C17" s="31">
        <f>SUBTOTAL(109,Top5Expenses[AMOUNT])</f>
        <v>1462.200073</v>
      </c>
      <c r="D17" s="29">
        <f>SUBTOTAL(109,Top5Expenses[% OF EXPENSES])</f>
        <v>0.32666102341271619</v>
      </c>
      <c r="E17" s="31">
        <f>SUBTOTAL(109,Top5Expenses[15% REDUCTION])</f>
        <v>219.33001094999997</v>
      </c>
    </row>
  </sheetData>
  <sheetProtection insertColumns="0" insertRows="0" deleteColumns="0" deleteRows="0" selectLockedCells="1" autoFilter="0"/>
  <mergeCells count="2">
    <mergeCell ref="E2:F2"/>
    <mergeCell ref="B2:D2"/>
  </mergeCells>
  <conditionalFormatting sqref="C5:E8 C10:E65">
    <cfRule type="cellIs" dxfId="48" priority="2" operator="lessThan">
      <formula>0</formula>
    </cfRule>
  </conditionalFormatting>
  <conditionalFormatting sqref="D12:E17">
    <cfRule type="cellIs" dxfId="47" priority="1" operator="lessThan">
      <formula>0</formula>
    </cfRule>
  </conditionalFormatting>
  <dataValidations count="19">
    <dataValidation type="custom" allowBlank="1" showInputMessage="1" showErrorMessage="1" errorTitle="ALERT" error="This cell is automatically populated and should not be overwitten. Overwriting this cell would break calculations in this worksheet." sqref="D13 D15:D16 C5:E6">
      <formula1>LEN(C5)=""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4:E16">
      <formula1>LEN(#REF!)=""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2">
      <formula1>LEN(E12:E17)=""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C12:D12 C13:C16">
      <formula1>LEN(C12:C17)=""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D14">
      <formula1>LEN(D13:D17)=""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3">
      <formula1>LEN(E13:E17)=""</formula1>
    </dataValidation>
    <dataValidation allowBlank="1" showInputMessage="1" showErrorMessage="1" prompt="Create a Monthly Business Budget in this workbook. Overview is in this worksheet. Enter Income details in Monthly Income, Personnel, and Operating Expenses in respective worksheets" sqref="A1"/>
    <dataValidation allowBlank="1" showInputMessage="1" showErrorMessage="1" prompt="Enter Company Name in this cell" sqref="B1"/>
    <dataValidation allowBlank="1" showInputMessage="1" showErrorMessage="1" prompt="Enter Date in this cell. Budget overview chart is in cell B9" sqref="E2:F2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4"/>
    <dataValidation allowBlank="1" showInputMessage="1" showErrorMessage="1" prompt="Estimated totals are automatically calculated in this column under this heading" sqref="C4"/>
    <dataValidation allowBlank="1" showInputMessage="1" showErrorMessage="1" prompt="Actual totals are automatically calculated in this column under this heading" sqref="D4"/>
    <dataValidation allowBlank="1" showInputMessage="1" showErrorMessage="1" prompt="Difference of Estimated and Actual Totals is automatically calculated in this column under this heading" sqref="E4"/>
    <dataValidation allowBlank="1" showInputMessage="1" showErrorMessage="1" prompt="Top 5 Operating Expenses are automatically updated in table below" sqref="B10"/>
    <dataValidation allowBlank="1" showInputMessage="1" showErrorMessage="1" prompt="Top 5 Expense items are automatically updated in this column under this heading" sqref="B11"/>
    <dataValidation allowBlank="1" showInputMessage="1" showErrorMessage="1" prompt="Amount is automatically updated in this column under this heading" sqref="C11"/>
    <dataValidation allowBlank="1" showInputMessage="1" showErrorMessage="1" prompt="Percent of Expenses is automatically calculated in this column under this heading" sqref="D11"/>
    <dataValidation allowBlank="1" showInputMessage="1" showErrorMessage="1" prompt="15 percent Reduction amount is automatically calculated in this column under this heading" sqref="E11"/>
    <dataValidation allowBlank="1" showInputMessage="1" showErrorMessage="1" prompt="Title of this worksheet is in this cell. Enter Date in cell at right. Budget Totals are automatically calculated in Totals table starting in cell B4" sqref="B2:D2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C5:E5 D13:E16 C6:D6 D12:E12" listDataValidation="1"/>
    <ignoredError sqref="E6 C12:C16" listDataValidation="1" calculatedColumn="1"/>
    <ignoredError sqref="B12:B16" calculatedColumn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autoPageBreaks="0" fitToPage="1"/>
  </sheetPr>
  <dimension ref="A1:G8"/>
  <sheetViews>
    <sheetView showGridLines="0" zoomScaleNormal="100" workbookViewId="0">
      <selection activeCell="D6" sqref="D6"/>
    </sheetView>
  </sheetViews>
  <sheetFormatPr defaultColWidth="9" defaultRowHeight="30" customHeight="1" x14ac:dyDescent="0.5"/>
  <cols>
    <col min="1" max="1" width="4.08984375" style="16" customWidth="1"/>
    <col min="2" max="2" width="29.26953125" style="16" customWidth="1"/>
    <col min="3" max="3" width="19" style="16" customWidth="1"/>
    <col min="4" max="4" width="18.90625" style="16" customWidth="1"/>
    <col min="5" max="5" width="26" style="16" hidden="1" customWidth="1"/>
    <col min="6" max="6" width="19" style="16" customWidth="1"/>
    <col min="7" max="7" width="4.08984375" style="16" customWidth="1"/>
    <col min="8" max="8" width="4.08984375" style="6" customWidth="1"/>
    <col min="9" max="16384" width="9" style="6"/>
  </cols>
  <sheetData>
    <row r="1" spans="1:7" s="7" customFormat="1" ht="31.5" customHeight="1" x14ac:dyDescent="0.7">
      <c r="A1" s="4"/>
      <c r="B1" s="3" t="str">
        <f>COMPANY_NAME</f>
        <v>Elk Run Div III &amp; V HOA</v>
      </c>
      <c r="C1" s="13"/>
      <c r="D1" s="13"/>
      <c r="E1" s="13"/>
      <c r="F1" s="13"/>
      <c r="G1" s="13"/>
    </row>
    <row r="2" spans="1:7" s="7" customFormat="1" ht="42" customHeight="1" x14ac:dyDescent="1.4">
      <c r="A2" s="4"/>
      <c r="B2" s="14" t="str">
        <f>BUDGET_Title</f>
        <v>PROJECTED BUDGET 2018/2019</v>
      </c>
      <c r="C2" s="15"/>
      <c r="D2" s="15"/>
      <c r="E2" s="15"/>
      <c r="F2" s="15"/>
      <c r="G2" s="15"/>
    </row>
    <row r="3" spans="1:7" ht="15" customHeight="1" x14ac:dyDescent="0.5">
      <c r="G3" s="17"/>
    </row>
    <row r="4" spans="1:7" s="9" customFormat="1" ht="30" customHeight="1" x14ac:dyDescent="0.5">
      <c r="A4" s="18"/>
      <c r="B4" s="33" t="s">
        <v>8</v>
      </c>
      <c r="C4" s="34" t="s">
        <v>5</v>
      </c>
      <c r="D4" s="34" t="s">
        <v>6</v>
      </c>
      <c r="E4" s="36" t="s">
        <v>9</v>
      </c>
      <c r="F4" s="34" t="s">
        <v>7</v>
      </c>
      <c r="G4" s="19"/>
    </row>
    <row r="5" spans="1:7" ht="30" customHeight="1" x14ac:dyDescent="0.5">
      <c r="B5" t="s">
        <v>25</v>
      </c>
      <c r="C5" s="32">
        <v>6115.2</v>
      </c>
      <c r="D5" s="32">
        <v>0</v>
      </c>
      <c r="E5" s="26">
        <f>Income[[#This Row],[ACTUAL]]+(10^-6)*ROW(Income[[#This Row],[ACTUAL]])</f>
        <v>4.9999999999999996E-6</v>
      </c>
      <c r="F5" s="37">
        <f>Income[[#This Row],[ACTUAL]]-Income[[#This Row],[ESTIMATED]]</f>
        <v>-6115.2</v>
      </c>
      <c r="G5" s="1"/>
    </row>
    <row r="6" spans="1:7" ht="30" customHeight="1" x14ac:dyDescent="0.5">
      <c r="B6" t="s">
        <v>19</v>
      </c>
      <c r="C6" s="32"/>
      <c r="D6" s="32"/>
      <c r="E6" s="26">
        <f>Income[[#This Row],[ACTUAL]]+(10^-6)*ROW(Income[[#This Row],[ACTUAL]])</f>
        <v>6.0000000000000002E-6</v>
      </c>
      <c r="F6" s="37">
        <f>Income[[#This Row],[ACTUAL]]-Income[[#This Row],[ESTIMATED]]</f>
        <v>0</v>
      </c>
      <c r="G6" s="1"/>
    </row>
    <row r="7" spans="1:7" ht="30" customHeight="1" x14ac:dyDescent="0.5">
      <c r="B7"/>
      <c r="C7" s="32"/>
      <c r="D7" s="32"/>
      <c r="E7" s="26">
        <f>Income[[#This Row],[ACTUAL]]+(10^-6)*ROW(Income[[#This Row],[ACTUAL]])</f>
        <v>6.9999999999999999E-6</v>
      </c>
      <c r="F7" s="37">
        <f>Income[[#This Row],[ACTUAL]]-Income[[#This Row],[ESTIMATED]]</f>
        <v>0</v>
      </c>
      <c r="G7" s="1"/>
    </row>
    <row r="8" spans="1:7" ht="30" customHeight="1" x14ac:dyDescent="0.5">
      <c r="B8" t="s">
        <v>20</v>
      </c>
      <c r="C8" s="26">
        <f>SUBTOTAL(109,Income[ESTIMATED])</f>
        <v>6115.2</v>
      </c>
      <c r="D8" s="26">
        <f>SUBTOTAL(109,Income[ACTUAL])</f>
        <v>0</v>
      </c>
      <c r="E8" s="26"/>
      <c r="F8" s="26">
        <f>SUBTOTAL(109,Income[DIFFERENCE])</f>
        <v>-6115.2</v>
      </c>
      <c r="G8" s="2"/>
    </row>
  </sheetData>
  <sheetProtection insertColumns="0" insertRows="0" deleteColumns="0" deleteRows="0" selectLockedCells="1" autoFilter="0"/>
  <dataConsolidate/>
  <conditionalFormatting sqref="F8">
    <cfRule type="cellIs" dxfId="35" priority="3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7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7"/>
    <dataValidation allowBlank="1" showInputMessage="1" showErrorMessage="1" prompt="Enter Monthly Income in this worksheet" sqref="A1"/>
    <dataValidation allowBlank="1" showInputMessage="1" showErrorMessage="1" prompt="Company Name is automatically updated in this cell" sqref="B1"/>
    <dataValidation allowBlank="1" showInputMessage="1" showErrorMessage="1" prompt="Title is automatically updated in this cell. Enter Monthly Income details in table below" sqref="B2"/>
    <dataValidation allowBlank="1" showInputMessage="1" showErrorMessage="1" prompt="Enter Income detail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Income is automatically calculated in this column under this heading" sqref="F4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autoPageBreaks="0" fitToPage="1"/>
  </sheetPr>
  <dimension ref="A1:G8"/>
  <sheetViews>
    <sheetView showGridLines="0" zoomScaleNormal="100" workbookViewId="0">
      <selection activeCell="B9" sqref="B9"/>
    </sheetView>
  </sheetViews>
  <sheetFormatPr defaultColWidth="9" defaultRowHeight="30" customHeight="1" x14ac:dyDescent="0.5"/>
  <cols>
    <col min="1" max="1" width="4.08984375" style="16" customWidth="1"/>
    <col min="2" max="2" width="29.26953125" style="16" customWidth="1"/>
    <col min="3" max="3" width="19" style="16" customWidth="1"/>
    <col min="4" max="4" width="18.90625" style="16" customWidth="1"/>
    <col min="5" max="5" width="18" style="16" hidden="1" customWidth="1"/>
    <col min="6" max="6" width="19" style="16" customWidth="1"/>
    <col min="7" max="7" width="4.08984375" style="16" customWidth="1"/>
    <col min="8" max="8" width="4.08984375" style="6" customWidth="1"/>
    <col min="9" max="16384" width="9" style="6"/>
  </cols>
  <sheetData>
    <row r="1" spans="1:7" s="7" customFormat="1" ht="31.5" customHeight="1" x14ac:dyDescent="0.7">
      <c r="A1" s="4"/>
      <c r="B1" s="3" t="str">
        <f>COMPANY_NAME</f>
        <v>Elk Run Div III &amp; V HOA</v>
      </c>
      <c r="C1" s="13"/>
      <c r="D1" s="13"/>
      <c r="E1" s="13"/>
      <c r="F1" s="13"/>
      <c r="G1" s="13"/>
    </row>
    <row r="2" spans="1:7" s="7" customFormat="1" ht="42" customHeight="1" x14ac:dyDescent="1.4">
      <c r="A2" s="4"/>
      <c r="B2" s="14" t="str">
        <f>BUDGET_Title</f>
        <v>PROJECTED BUDGET 2018/2019</v>
      </c>
      <c r="C2" s="15"/>
      <c r="D2" s="15"/>
      <c r="E2" s="15"/>
      <c r="F2" s="15"/>
      <c r="G2" s="15"/>
    </row>
    <row r="3" spans="1:7" ht="15" customHeight="1" x14ac:dyDescent="0.5">
      <c r="G3" s="17"/>
    </row>
    <row r="4" spans="1:7" ht="30" customHeight="1" x14ac:dyDescent="0.5">
      <c r="A4" s="18"/>
      <c r="B4" s="33" t="s">
        <v>10</v>
      </c>
      <c r="C4" s="34" t="s">
        <v>5</v>
      </c>
      <c r="D4" s="34" t="s">
        <v>6</v>
      </c>
      <c r="E4" s="33" t="s">
        <v>9</v>
      </c>
      <c r="F4" s="34" t="s">
        <v>7</v>
      </c>
      <c r="G4" s="20"/>
    </row>
    <row r="5" spans="1:7" ht="30" customHeight="1" x14ac:dyDescent="0.5">
      <c r="B5" t="s">
        <v>27</v>
      </c>
      <c r="C5" s="32">
        <v>14</v>
      </c>
      <c r="D5" s="32">
        <v>14</v>
      </c>
      <c r="E5" s="26">
        <f>PersonnelExpenses[[#This Row],[ACTUAL]]+(10^-6)*ROW(PersonnelExpenses[[#This Row],[ACTUAL]])</f>
        <v>14.000005</v>
      </c>
      <c r="F5" s="37">
        <f>PersonnelExpenses[[#This Row],[ESTIMATED]]-PersonnelExpenses[[#This Row],[ACTUAL]]</f>
        <v>0</v>
      </c>
      <c r="G5" s="1"/>
    </row>
    <row r="6" spans="1:7" ht="30" customHeight="1" x14ac:dyDescent="0.5">
      <c r="B6" t="s">
        <v>26</v>
      </c>
      <c r="C6" s="32">
        <v>3000</v>
      </c>
      <c r="D6" s="32">
        <v>3000</v>
      </c>
      <c r="E6" s="26">
        <f>PersonnelExpenses[[#This Row],[ACTUAL]]+(10^-6)*ROW(PersonnelExpenses[[#This Row],[ACTUAL]])</f>
        <v>3000.0000060000002</v>
      </c>
      <c r="F6" s="37">
        <f>PersonnelExpenses[[#This Row],[ESTIMATED]]-PersonnelExpenses[[#This Row],[ACTUAL]]</f>
        <v>0</v>
      </c>
      <c r="G6" s="1"/>
    </row>
    <row r="7" spans="1:7" ht="30" customHeight="1" x14ac:dyDescent="0.5">
      <c r="B7" t="s">
        <v>31</v>
      </c>
      <c r="C7" s="32"/>
      <c r="D7" s="32"/>
      <c r="E7" s="26">
        <f>PersonnelExpenses[[#This Row],[ACTUAL]]+(10^-6)*ROW(PersonnelExpenses[[#This Row],[ACTUAL]])</f>
        <v>6.9999999999999999E-6</v>
      </c>
      <c r="F7" s="37">
        <f>PersonnelExpenses[[#This Row],[ESTIMATED]]-PersonnelExpenses[[#This Row],[ACTUAL]]</f>
        <v>0</v>
      </c>
      <c r="G7" s="1"/>
    </row>
    <row r="8" spans="1:7" ht="30" customHeight="1" x14ac:dyDescent="0.5">
      <c r="B8" t="s">
        <v>33</v>
      </c>
      <c r="C8" s="31">
        <f>SUBTOTAL(109,PersonnelExpenses[ESTIMATED])</f>
        <v>3014</v>
      </c>
      <c r="D8" s="31">
        <f>SUBTOTAL(109,PersonnelExpenses[ACTUAL])</f>
        <v>3014</v>
      </c>
      <c r="E8" s="26"/>
      <c r="F8" s="31">
        <f>SUBTOTAL(109,PersonnelExpenses[DIFFERENCE])</f>
        <v>0</v>
      </c>
      <c r="G8" s="2"/>
    </row>
  </sheetData>
  <sheetProtection insertColumns="0" insertRows="0" deleteColumns="0" deleteRows="0" selectLockedCells="1" autoFilter="0"/>
  <dataConsolidate/>
  <conditionalFormatting sqref="F8">
    <cfRule type="cellIs" dxfId="23" priority="1" operator="lessThan">
      <formula>0</formula>
    </cfRule>
  </conditionalFormatting>
  <dataValidations count="9">
    <dataValidation allowBlank="1" showInputMessage="1" showErrorMessage="1" errorTitle="ALERT" error="This cell is automatically populated and should not be overwitten. Overwriting this cell would break calculations in this worksheet." sqref="F5:F7"/>
    <dataValidation type="custom" allowBlank="1" showInputMessage="1" showErrorMessage="1" errorTitle="ALERT" error="This cell is automatically populated and should not be overwitten. Overwriting this cell would break calculations in this worksheet." sqref="G5:G7">
      <formula1>LEN(G5)=""</formula1>
    </dataValidation>
    <dataValidation allowBlank="1" showInputMessage="1" showErrorMessage="1" prompt="Enter Monthly Personnel Expenses in this worksheet" sqref="A1"/>
    <dataValidation allowBlank="1" showInputMessage="1" showErrorMessage="1" prompt="Company Name is automatically updated in this cell" sqref="B1"/>
    <dataValidation allowBlank="1" showInputMessage="1" showErrorMessage="1" prompt="Title is automatically updated in this cell. Enter Monthly Personnel Expense details in table below" sqref="B2"/>
    <dataValidation allowBlank="1" showInputMessage="1" showErrorMessage="1" prompt="Enter Personnel Expense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Personnel Expenses is automatically calculated in this column under this heading" sqref="F4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autoPageBreaks="0" fitToPage="1"/>
  </sheetPr>
  <dimension ref="A1:G25"/>
  <sheetViews>
    <sheetView showGridLines="0" topLeftCell="A4" zoomScaleNormal="100" workbookViewId="0">
      <selection activeCell="D10" sqref="D10"/>
    </sheetView>
  </sheetViews>
  <sheetFormatPr defaultColWidth="9" defaultRowHeight="30" customHeight="1" x14ac:dyDescent="0.5"/>
  <cols>
    <col min="1" max="1" width="4.08984375" style="16" customWidth="1"/>
    <col min="2" max="2" width="29.26953125" style="16" customWidth="1"/>
    <col min="3" max="3" width="19" style="16" customWidth="1"/>
    <col min="4" max="4" width="18.90625" style="16" customWidth="1"/>
    <col min="5" max="5" width="21.90625" style="16" hidden="1" customWidth="1"/>
    <col min="6" max="6" width="19" style="16" customWidth="1"/>
    <col min="7" max="7" width="4.08984375" style="16" customWidth="1"/>
    <col min="8" max="8" width="4.08984375" style="6" customWidth="1"/>
    <col min="9" max="16384" width="9" style="6"/>
  </cols>
  <sheetData>
    <row r="1" spans="1:7" s="7" customFormat="1" ht="31.5" customHeight="1" x14ac:dyDescent="0.7">
      <c r="A1" s="4"/>
      <c r="B1" s="3" t="str">
        <f>COMPANY_NAME</f>
        <v>Elk Run Div III &amp; V HOA</v>
      </c>
      <c r="C1" s="13"/>
      <c r="D1" s="13"/>
      <c r="E1" s="13"/>
      <c r="F1" s="13"/>
      <c r="G1" s="13"/>
    </row>
    <row r="2" spans="1:7" s="7" customFormat="1" ht="42" customHeight="1" x14ac:dyDescent="1.4">
      <c r="A2" s="4"/>
      <c r="B2" s="14" t="str">
        <f>BUDGET_Title</f>
        <v>PROJECTED BUDGET 2018/2019</v>
      </c>
      <c r="C2" s="15"/>
      <c r="D2" s="15"/>
      <c r="E2" s="15"/>
      <c r="F2" s="15"/>
      <c r="G2" s="15"/>
    </row>
    <row r="3" spans="1:7" ht="15" customHeight="1" x14ac:dyDescent="0.5">
      <c r="G3" s="17"/>
    </row>
    <row r="4" spans="1:7" ht="30" customHeight="1" x14ac:dyDescent="0.5">
      <c r="B4" s="33" t="s">
        <v>11</v>
      </c>
      <c r="C4" s="34" t="s">
        <v>5</v>
      </c>
      <c r="D4" s="34" t="s">
        <v>6</v>
      </c>
      <c r="E4" s="33" t="s">
        <v>9</v>
      </c>
      <c r="F4" s="34" t="s">
        <v>7</v>
      </c>
      <c r="G4" s="21"/>
    </row>
    <row r="5" spans="1:7" ht="30" customHeight="1" x14ac:dyDescent="0.5">
      <c r="B5" t="s">
        <v>28</v>
      </c>
      <c r="C5" s="32">
        <v>500</v>
      </c>
      <c r="D5" s="32"/>
      <c r="E5" s="26">
        <f>OperatingExpenses[[#This Row],[ACTUAL]]+(10^-6)*ROW(OperatingExpenses[[#This Row],[ACTUAL]])</f>
        <v>4.9999999999999996E-6</v>
      </c>
      <c r="F5" s="37">
        <f>OperatingExpenses[[#This Row],[ESTIMATED]]-OperatingExpenses[[#This Row],[ACTUAL]]</f>
        <v>500</v>
      </c>
      <c r="G5" s="1"/>
    </row>
    <row r="6" spans="1:7" ht="30" customHeight="1" x14ac:dyDescent="0.5">
      <c r="B6" t="s">
        <v>0</v>
      </c>
      <c r="C6" s="32">
        <v>1106</v>
      </c>
      <c r="D6" s="32">
        <v>1106</v>
      </c>
      <c r="E6" s="26">
        <f>OperatingExpenses[[#This Row],[ACTUAL]]+(10^-6)*ROW(OperatingExpenses[[#This Row],[ACTUAL]])</f>
        <v>1106.000006</v>
      </c>
      <c r="F6" s="37">
        <f>OperatingExpenses[[#This Row],[ESTIMATED]]-OperatingExpenses[[#This Row],[ACTUAL]]</f>
        <v>0</v>
      </c>
      <c r="G6" s="1"/>
    </row>
    <row r="7" spans="1:7" ht="30" customHeight="1" x14ac:dyDescent="0.5">
      <c r="B7" t="s">
        <v>34</v>
      </c>
      <c r="C7" s="32">
        <v>1000</v>
      </c>
      <c r="D7" s="32"/>
      <c r="E7" s="26">
        <f>OperatingExpenses[[#This Row],[ACTUAL]]+(10^-6)*ROW(OperatingExpenses[[#This Row],[ACTUAL]])</f>
        <v>6.9999999999999999E-6</v>
      </c>
      <c r="F7" s="37">
        <f>OperatingExpenses[[#This Row],[ESTIMATED]]-OperatingExpenses[[#This Row],[ACTUAL]]</f>
        <v>1000</v>
      </c>
      <c r="G7" s="1"/>
    </row>
    <row r="8" spans="1:7" ht="30" customHeight="1" x14ac:dyDescent="0.5">
      <c r="B8" t="s">
        <v>29</v>
      </c>
      <c r="C8" s="32">
        <v>50</v>
      </c>
      <c r="D8" s="32"/>
      <c r="E8" s="26">
        <f>OperatingExpenses[[#This Row],[ACTUAL]]+(10^-6)*ROW(OperatingExpenses[[#This Row],[ACTUAL]])</f>
        <v>7.9999999999999996E-6</v>
      </c>
      <c r="F8" s="37">
        <f>OperatingExpenses[[#This Row],[ESTIMATED]]-OperatingExpenses[[#This Row],[ACTUAL]]</f>
        <v>50</v>
      </c>
      <c r="G8" s="1"/>
    </row>
    <row r="9" spans="1:7" ht="30" customHeight="1" x14ac:dyDescent="0.5">
      <c r="B9" t="s">
        <v>32</v>
      </c>
      <c r="C9" s="32">
        <v>70</v>
      </c>
      <c r="D9" s="32">
        <v>70</v>
      </c>
      <c r="E9" s="26">
        <f>OperatingExpenses[[#This Row],[ACTUAL]]+(10^-6)*ROW(OperatingExpenses[[#This Row],[ACTUAL]])</f>
        <v>70.000009000000006</v>
      </c>
      <c r="F9" s="37">
        <f>OperatingExpenses[[#This Row],[ESTIMATED]]-OperatingExpenses[[#This Row],[ACTUAL]]</f>
        <v>0</v>
      </c>
      <c r="G9" s="1"/>
    </row>
    <row r="10" spans="1:7" ht="30" customHeight="1" x14ac:dyDescent="0.5">
      <c r="B10" t="s">
        <v>1</v>
      </c>
      <c r="C10" s="32">
        <v>30</v>
      </c>
      <c r="D10" s="32"/>
      <c r="E10" s="26">
        <f>OperatingExpenses[[#This Row],[ACTUAL]]+(10^-6)*ROW(OperatingExpenses[[#This Row],[ACTUAL]])</f>
        <v>9.9999999999999991E-6</v>
      </c>
      <c r="F10" s="37">
        <f>OperatingExpenses[[#This Row],[ESTIMATED]]-OperatingExpenses[[#This Row],[ACTUAL]]</f>
        <v>30</v>
      </c>
      <c r="G10" s="1"/>
    </row>
    <row r="11" spans="1:7" ht="30" customHeight="1" x14ac:dyDescent="0.5">
      <c r="B11" t="s">
        <v>30</v>
      </c>
      <c r="C11" s="32">
        <v>286.2</v>
      </c>
      <c r="D11" s="32">
        <v>286.2</v>
      </c>
      <c r="E11" s="26">
        <f>OperatingExpenses[[#This Row],[ACTUAL]]+(10^-6)*ROW(OperatingExpenses[[#This Row],[ACTUAL]])</f>
        <v>286.20001099999996</v>
      </c>
      <c r="F11" s="37">
        <f>OperatingExpenses[[#This Row],[ESTIMATED]]-OperatingExpenses[[#This Row],[ACTUAL]]</f>
        <v>0</v>
      </c>
      <c r="G11" s="1"/>
    </row>
    <row r="12" spans="1:7" ht="30" customHeight="1" x14ac:dyDescent="0.5">
      <c r="B12"/>
      <c r="C12" s="32"/>
      <c r="D12" s="32"/>
      <c r="E12" s="26">
        <f>OperatingExpenses[[#This Row],[ACTUAL]]+(10^-6)*ROW(OperatingExpenses[[#This Row],[ACTUAL]])</f>
        <v>1.2E-5</v>
      </c>
      <c r="F12" s="37">
        <f>OperatingExpenses[[#This Row],[ESTIMATED]]-OperatingExpenses[[#This Row],[ACTUAL]]</f>
        <v>0</v>
      </c>
      <c r="G12" s="1"/>
    </row>
    <row r="13" spans="1:7" ht="30" customHeight="1" x14ac:dyDescent="0.5">
      <c r="B13"/>
      <c r="C13" s="32"/>
      <c r="D13" s="32"/>
      <c r="E13" s="26">
        <f>OperatingExpenses[[#This Row],[ACTUAL]]+(10^-6)*ROW(OperatingExpenses[[#This Row],[ACTUAL]])</f>
        <v>1.2999999999999999E-5</v>
      </c>
      <c r="F13" s="37">
        <f>OperatingExpenses[[#This Row],[ESTIMATED]]-OperatingExpenses[[#This Row],[ACTUAL]]</f>
        <v>0</v>
      </c>
      <c r="G13" s="1"/>
    </row>
    <row r="14" spans="1:7" ht="30" customHeight="1" x14ac:dyDescent="0.5">
      <c r="B14"/>
      <c r="C14" s="32"/>
      <c r="D14" s="32"/>
      <c r="E14" s="26">
        <f>OperatingExpenses[[#This Row],[ACTUAL]]+(10^-6)*ROW(OperatingExpenses[[#This Row],[ACTUAL]])</f>
        <v>1.4E-5</v>
      </c>
      <c r="F14" s="37">
        <f>OperatingExpenses[[#This Row],[ESTIMATED]]-OperatingExpenses[[#This Row],[ACTUAL]]</f>
        <v>0</v>
      </c>
      <c r="G14" s="1"/>
    </row>
    <row r="15" spans="1:7" ht="30" customHeight="1" x14ac:dyDescent="0.5">
      <c r="B15"/>
      <c r="C15" s="32"/>
      <c r="D15" s="32"/>
      <c r="E15" s="26">
        <f>OperatingExpenses[[#This Row],[ACTUAL]]+(10^-6)*ROW(OperatingExpenses[[#This Row],[ACTUAL]])</f>
        <v>1.4999999999999999E-5</v>
      </c>
      <c r="F15" s="37">
        <f>OperatingExpenses[[#This Row],[ESTIMATED]]-OperatingExpenses[[#This Row],[ACTUAL]]</f>
        <v>0</v>
      </c>
      <c r="G15" s="1"/>
    </row>
    <row r="16" spans="1:7" ht="30" customHeight="1" x14ac:dyDescent="0.5">
      <c r="B16"/>
      <c r="C16" s="32"/>
      <c r="D16" s="32"/>
      <c r="E16" s="26">
        <f>OperatingExpenses[[#This Row],[ACTUAL]]+(10^-6)*ROW(OperatingExpenses[[#This Row],[ACTUAL]])</f>
        <v>1.5999999999999999E-5</v>
      </c>
      <c r="F16" s="37">
        <f>OperatingExpenses[[#This Row],[ESTIMATED]]-OperatingExpenses[[#This Row],[ACTUAL]]</f>
        <v>0</v>
      </c>
      <c r="G16" s="1"/>
    </row>
    <row r="17" spans="2:7" ht="30" customHeight="1" x14ac:dyDescent="0.5">
      <c r="B17"/>
      <c r="C17" s="32"/>
      <c r="D17" s="32"/>
      <c r="E17" s="26">
        <f>OperatingExpenses[[#This Row],[ACTUAL]]+(10^-6)*ROW(OperatingExpenses[[#This Row],[ACTUAL]])</f>
        <v>1.7E-5</v>
      </c>
      <c r="F17" s="37">
        <f>OperatingExpenses[[#This Row],[ESTIMATED]]-OperatingExpenses[[#This Row],[ACTUAL]]</f>
        <v>0</v>
      </c>
      <c r="G17" s="1"/>
    </row>
    <row r="18" spans="2:7" ht="30" customHeight="1" x14ac:dyDescent="0.5">
      <c r="B18"/>
      <c r="C18" s="32"/>
      <c r="D18" s="32"/>
      <c r="E18" s="26">
        <f>OperatingExpenses[[#This Row],[ACTUAL]]+(10^-6)*ROW(OperatingExpenses[[#This Row],[ACTUAL]])</f>
        <v>1.8E-5</v>
      </c>
      <c r="F18" s="37">
        <f>OperatingExpenses[[#This Row],[ESTIMATED]]-OperatingExpenses[[#This Row],[ACTUAL]]</f>
        <v>0</v>
      </c>
      <c r="G18" s="1"/>
    </row>
    <row r="19" spans="2:7" ht="30" customHeight="1" x14ac:dyDescent="0.5">
      <c r="B19"/>
      <c r="C19" s="32"/>
      <c r="D19" s="32"/>
      <c r="E19" s="26">
        <f>OperatingExpenses[[#This Row],[ACTUAL]]+(10^-6)*ROW(OperatingExpenses[[#This Row],[ACTUAL]])</f>
        <v>1.8999999999999998E-5</v>
      </c>
      <c r="F19" s="37">
        <f>OperatingExpenses[[#This Row],[ESTIMATED]]-OperatingExpenses[[#This Row],[ACTUAL]]</f>
        <v>0</v>
      </c>
      <c r="G19" s="1"/>
    </row>
    <row r="20" spans="2:7" ht="30" customHeight="1" x14ac:dyDescent="0.5">
      <c r="B20"/>
      <c r="C20" s="32"/>
      <c r="D20" s="32"/>
      <c r="E20" s="26">
        <f>OperatingExpenses[[#This Row],[ACTUAL]]+(10^-6)*ROW(OperatingExpenses[[#This Row],[ACTUAL]])</f>
        <v>1.9999999999999998E-5</v>
      </c>
      <c r="F20" s="37">
        <f>OperatingExpenses[[#This Row],[ESTIMATED]]-OperatingExpenses[[#This Row],[ACTUAL]]</f>
        <v>0</v>
      </c>
      <c r="G20" s="1"/>
    </row>
    <row r="21" spans="2:7" ht="30" customHeight="1" x14ac:dyDescent="0.5">
      <c r="B21"/>
      <c r="C21" s="32"/>
      <c r="D21" s="32"/>
      <c r="E21" s="26">
        <f>OperatingExpenses[[#This Row],[ACTUAL]]+(10^-6)*ROW(OperatingExpenses[[#This Row],[ACTUAL]])</f>
        <v>2.0999999999999999E-5</v>
      </c>
      <c r="F21" s="37">
        <f>OperatingExpenses[[#This Row],[ESTIMATED]]-OperatingExpenses[[#This Row],[ACTUAL]]</f>
        <v>0</v>
      </c>
      <c r="G21" s="1"/>
    </row>
    <row r="22" spans="2:7" ht="30" customHeight="1" x14ac:dyDescent="0.5">
      <c r="B22"/>
      <c r="C22" s="32"/>
      <c r="D22" s="32"/>
      <c r="E22" s="26">
        <f>OperatingExpenses[[#This Row],[ACTUAL]]+(10^-6)*ROW(OperatingExpenses[[#This Row],[ACTUAL]])</f>
        <v>2.1999999999999999E-5</v>
      </c>
      <c r="F22" s="37">
        <f>OperatingExpenses[[#This Row],[ESTIMATED]]-OperatingExpenses[[#This Row],[ACTUAL]]</f>
        <v>0</v>
      </c>
      <c r="G22" s="1"/>
    </row>
    <row r="23" spans="2:7" ht="30" customHeight="1" x14ac:dyDescent="0.5">
      <c r="B23"/>
      <c r="C23" s="32"/>
      <c r="D23" s="32"/>
      <c r="E23" s="26">
        <f>OperatingExpenses[[#This Row],[ACTUAL]]+(10^-6)*ROW(OperatingExpenses[[#This Row],[ACTUAL]])</f>
        <v>2.3E-5</v>
      </c>
      <c r="F23" s="37">
        <f>OperatingExpenses[[#This Row],[ESTIMATED]]-OperatingExpenses[[#This Row],[ACTUAL]]</f>
        <v>0</v>
      </c>
      <c r="G23" s="1"/>
    </row>
    <row r="24" spans="2:7" ht="30" customHeight="1" x14ac:dyDescent="0.5">
      <c r="B24"/>
      <c r="C24" s="32"/>
      <c r="D24" s="32"/>
      <c r="E24" s="26">
        <f>OperatingExpenses[[#This Row],[ACTUAL]]+(10^-6)*ROW(OperatingExpenses[[#This Row],[ACTUAL]])</f>
        <v>2.4000000000000001E-5</v>
      </c>
      <c r="F24" s="37">
        <f>OperatingExpenses[[#This Row],[ESTIMATED]]-OperatingExpenses[[#This Row],[ACTUAL]]</f>
        <v>0</v>
      </c>
      <c r="G24" s="1"/>
    </row>
    <row r="25" spans="2:7" ht="30" customHeight="1" x14ac:dyDescent="0.5">
      <c r="B25" t="s">
        <v>21</v>
      </c>
      <c r="C25" s="31">
        <f>SUBTOTAL(109,OperatingExpenses[ESTIMATED])</f>
        <v>3042.2</v>
      </c>
      <c r="D25" s="31">
        <f>SUBTOTAL(109,OperatingExpenses[ACTUAL])</f>
        <v>1462.2</v>
      </c>
      <c r="E25" s="26"/>
      <c r="F25" s="31">
        <f>SUBTOTAL(109,OperatingExpenses[DIFFERENCE])</f>
        <v>1580</v>
      </c>
      <c r="G25" s="2"/>
    </row>
  </sheetData>
  <sheetProtection insertColumns="0" insertRows="0" deleteColumns="0" deleteRows="0" selectLockedCells="1" autoFilter="0"/>
  <dataConsolidate/>
  <conditionalFormatting sqref="F25">
    <cfRule type="cellIs" dxfId="11" priority="1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24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24"/>
    <dataValidation allowBlank="1" showInputMessage="1" showErrorMessage="1" prompt="Enter Monthly Operating Expenses in this worksheet" sqref="A1"/>
    <dataValidation allowBlank="1" showInputMessage="1" showErrorMessage="1" prompt="Company Name is automatically updated in this cell" sqref="B1"/>
    <dataValidation allowBlank="1" showInputMessage="1" showErrorMessage="1" prompt="Title is automatically updated in this cell. Enter Monthly Operating Expense details in table below" sqref="B2"/>
    <dataValidation allowBlank="1" showInputMessage="1" showErrorMessage="1" prompt="Enter Operating Expense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Operating Expenses is automatically calculated in this column under this heading" sqref="F4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Budget Summary</vt:lpstr>
      <vt:lpstr>Income</vt:lpstr>
      <vt:lpstr>One Time Expenses</vt:lpstr>
      <vt:lpstr>Annual Operating Expenses</vt:lpstr>
      <vt:lpstr>BUDGET_Title</vt:lpstr>
      <vt:lpstr>ColumnTitle1</vt:lpstr>
      <vt:lpstr>COMPANY_NAME</vt:lpstr>
      <vt:lpstr>'Annual Operating Expenses'!Print_Titles</vt:lpstr>
      <vt:lpstr>Income!Print_Titles</vt:lpstr>
      <vt:lpstr>'One Time Expenses'!Print_Titles</vt:lpstr>
      <vt:lpstr>Title1</vt:lpstr>
      <vt:lpstr>Title2</vt:lpstr>
      <vt:lpstr>Title3</vt:lpstr>
      <vt:lpstr>Title4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M. Foreman</dc:creator>
  <cp:lastModifiedBy>Elisa M. Foreman</cp:lastModifiedBy>
  <dcterms:created xsi:type="dcterms:W3CDTF">2017-11-25T19:49:04Z</dcterms:created>
  <dcterms:modified xsi:type="dcterms:W3CDTF">2018-09-29T22:38:43Z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2017-11-25T19:49:12.3280575Z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